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<sst xmlns="http://schemas.openxmlformats.org/spreadsheetml/2006/main" count="30" uniqueCount="29">
  <si>
    <t>Distance</t>
  </si>
  <si>
    <t>Note Names</t>
  </si>
  <si>
    <t>Planet</t>
  </si>
  <si>
    <t>hits</t>
  </si>
  <si>
    <t>closest</t>
  </si>
  <si>
    <t>average</t>
  </si>
  <si>
    <t>farthest</t>
  </si>
  <si>
    <t>Tonic Root</t>
  </si>
  <si>
    <t>Mercury</t>
  </si>
  <si>
    <t>0.384*</t>
  </si>
  <si>
    <t>1st Octave</t>
  </si>
  <si>
    <t>Venus</t>
  </si>
  <si>
    <t>Perfect Fifth</t>
  </si>
  <si>
    <t>Earth</t>
  </si>
  <si>
    <t>2nd Octave</t>
  </si>
  <si>
    <t>Mars</t>
  </si>
  <si>
    <t>3rd Octave</t>
  </si>
  <si>
    <t>Ceres</t>
  </si>
  <si>
    <t>4th Octave</t>
  </si>
  <si>
    <t>Jupiter</t>
  </si>
  <si>
    <t>5th Octave</t>
  </si>
  <si>
    <t>Saturn</t>
  </si>
  <si>
    <t>6th Octave</t>
  </si>
  <si>
    <t>Uranus</t>
  </si>
  <si>
    <t>Neptune</t>
  </si>
  <si>
    <t>7th Octave</t>
  </si>
  <si>
    <t>Pluto</t>
  </si>
  <si>
    <t>8th Octave</t>
  </si>
  <si>
    <t>Eris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</si>
</sst>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b/>
      <sz val="12.0"/>
      <color theme="1"/>
      <name val="Arial"/>
    </font>
    <font>
      <b/>
      <sz val="14.0"/>
      <color theme="1"/>
      <name val="Arial"/>
      <scheme val="minor"/>
    </font>
    <font>
      <b/>
      <color theme="1"/>
      <name val="Arial"/>
      <scheme val="minor"/>
    </font>
    <font>
      <b/>
      <sz val="14.0"/>
      <color theme="4"/>
      <name val="Arial"/>
      <scheme val="minor"/>
    </font>
    <font>
      <b/>
      <sz val="12.0"/>
      <color rgb="FFFF0000"/>
      <name val="Arial"/>
    </font>
    <font>
      <b/>
      <sz val="14.0"/>
      <color theme="4"/>
      <name val="Inconsolata"/>
    </font>
    <font>
      <b/>
      <sz val="12.0"/>
      <color rgb="FFFF0000"/>
      <name val="Inconsolata"/>
    </font>
    <font>
      <b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27BA0"/>
        <bgColor rgb="FFC27BA0"/>
      </patternFill>
    </fill>
    <fill>
      <patternFill patternType="solid">
        <fgColor rgb="FFEA9999"/>
        <bgColor rgb="FFEA9999"/>
      </patternFill>
    </fill>
    <fill>
      <patternFill patternType="solid">
        <fgColor rgb="FF57BB8A"/>
        <bgColor rgb="FF57BB8A"/>
      </patternFill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  <fill>
      <patternFill patternType="solid">
        <fgColor rgb="FFA2C4C9"/>
        <bgColor rgb="FFA2C4C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Alignment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4" xfId="0" applyAlignment="1" applyFont="1" applyNumberFormat="1">
      <alignment horizontal="center" vertical="bottom"/>
    </xf>
    <xf borderId="1" fillId="3" fontId="3" numFmtId="0" xfId="0" applyAlignment="1" applyBorder="1" applyFill="1" applyFont="1">
      <alignment horizontal="center" readingOrder="0"/>
    </xf>
    <xf borderId="0" fillId="4" fontId="4" numFmtId="0" xfId="0" applyAlignment="1" applyFill="1" applyFont="1">
      <alignment horizontal="center" readingOrder="0"/>
    </xf>
    <xf borderId="0" fillId="4" fontId="1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5" fontId="6" numFmtId="0" xfId="0" applyAlignment="1" applyFill="1" applyFont="1">
      <alignment horizontal="center" vertical="bottom"/>
    </xf>
    <xf borderId="0" fillId="6" fontId="2" numFmtId="0" xfId="0" applyAlignment="1" applyFill="1" applyFont="1">
      <alignment horizontal="center" vertical="bottom"/>
    </xf>
    <xf borderId="0" fillId="7" fontId="2" numFmtId="0" xfId="0" applyAlignment="1" applyFill="1" applyFont="1">
      <alignment vertical="bottom"/>
    </xf>
    <xf borderId="0" fillId="6" fontId="7" numFmtId="0" xfId="0" applyAlignment="1" applyFont="1">
      <alignment horizontal="center"/>
    </xf>
    <xf borderId="0" fillId="8" fontId="4" numFmtId="0" xfId="0" applyAlignment="1" applyFill="1" applyFont="1">
      <alignment horizontal="center" readingOrder="0"/>
    </xf>
    <xf borderId="0" fillId="5" fontId="8" numFmtId="0" xfId="0" applyAlignment="1" applyFont="1">
      <alignment horizontal="center"/>
    </xf>
    <xf borderId="0" fillId="4" fontId="9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8" fontId="9" numFmtId="0" xfId="0" applyAlignment="1" applyFont="1">
      <alignment horizontal="center" readingOrder="0"/>
    </xf>
    <xf borderId="0" fillId="5" fontId="8" numFmtId="4" xfId="0" applyAlignment="1" applyFont="1" applyNumberFormat="1">
      <alignment horizontal="center"/>
    </xf>
    <xf borderId="0" fillId="7" fontId="2" numFmtId="4" xfId="0" applyAlignment="1" applyFont="1" applyNumberForma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>
      <c r="A2" s="5">
        <v>48.0</v>
      </c>
      <c r="B2" s="6" t="s">
        <v>7</v>
      </c>
      <c r="C2" s="7" t="s">
        <v>8</v>
      </c>
      <c r="D2" s="3"/>
      <c r="E2" s="3">
        <v>46.0</v>
      </c>
      <c r="F2" s="3">
        <v>57.9</v>
      </c>
      <c r="G2" s="3">
        <v>69.8</v>
      </c>
      <c r="I2" s="3">
        <v>108.2</v>
      </c>
      <c r="J2" s="3" t="s">
        <v>9</v>
      </c>
      <c r="K2" s="3">
        <v>149.6</v>
      </c>
      <c r="L2" s="3">
        <v>227.9</v>
      </c>
      <c r="M2" s="3">
        <v>413.8</v>
      </c>
      <c r="N2" s="3">
        <v>778.6</v>
      </c>
      <c r="O2" s="3">
        <v>1433.5</v>
      </c>
      <c r="P2" s="3">
        <v>2872.5</v>
      </c>
      <c r="Q2" s="3">
        <v>4495.1</v>
      </c>
      <c r="R2" s="3">
        <v>5906.4</v>
      </c>
      <c r="S2" s="4">
        <v>10123.0</v>
      </c>
    </row>
    <row r="3">
      <c r="A3" s="8">
        <f>A2*2</f>
        <v>96</v>
      </c>
      <c r="B3" s="6" t="s">
        <v>10</v>
      </c>
      <c r="C3" s="6" t="s">
        <v>11</v>
      </c>
      <c r="D3" s="9">
        <f>IFERROR(__xludf.DUMMYFUNCTION("IF(ISBETWEEN(A3,E3,G3),A3,0)"),0.0)</f>
        <v>0</v>
      </c>
      <c r="E3" s="3">
        <v>107.5</v>
      </c>
      <c r="F3" s="3">
        <v>108.2</v>
      </c>
      <c r="G3" s="3">
        <v>108.9</v>
      </c>
      <c r="I3" s="3">
        <v>107.5</v>
      </c>
      <c r="J3" s="3">
        <v>0.363</v>
      </c>
      <c r="K3" s="3">
        <v>147.1</v>
      </c>
      <c r="L3" s="3">
        <v>206.6</v>
      </c>
      <c r="M3" s="10">
        <v>382.6</v>
      </c>
      <c r="N3" s="3">
        <v>740.5</v>
      </c>
      <c r="O3" s="3">
        <v>1352.6</v>
      </c>
      <c r="P3" s="3">
        <v>2741.3</v>
      </c>
      <c r="Q3" s="3">
        <v>4444.5</v>
      </c>
      <c r="R3" s="3">
        <v>4436.8</v>
      </c>
      <c r="S3" s="11">
        <v>5.687</v>
      </c>
    </row>
    <row r="4">
      <c r="A4" s="12">
        <f>A2*3</f>
        <v>144</v>
      </c>
      <c r="B4" s="13" t="s">
        <v>12</v>
      </c>
      <c r="C4" s="13" t="s">
        <v>13</v>
      </c>
      <c r="D4" s="14">
        <f>IFERROR(__xludf.DUMMYFUNCTION("IF(ISBETWEEN(A4,E4,G4),A4,0)"),0.0)</f>
        <v>0</v>
      </c>
      <c r="E4" s="3">
        <v>147.1</v>
      </c>
      <c r="F4" s="3">
        <v>149.6</v>
      </c>
      <c r="G4" s="3">
        <v>152.1</v>
      </c>
      <c r="I4" s="3">
        <v>108.9</v>
      </c>
      <c r="J4" s="3">
        <v>0.406</v>
      </c>
      <c r="K4" s="3">
        <v>152.1</v>
      </c>
      <c r="L4" s="3">
        <v>249.2</v>
      </c>
      <c r="M4" s="10">
        <v>445.4</v>
      </c>
      <c r="N4" s="3">
        <v>816.6</v>
      </c>
      <c r="O4" s="3">
        <v>1514.5</v>
      </c>
      <c r="P4" s="3">
        <v>3003.6</v>
      </c>
      <c r="Q4" s="3">
        <v>4545.7</v>
      </c>
      <c r="R4" s="3">
        <v>7375.9</v>
      </c>
      <c r="S4" s="11">
        <v>14.581</v>
      </c>
    </row>
    <row r="5">
      <c r="A5" s="12">
        <f>A2*4</f>
        <v>192</v>
      </c>
      <c r="B5" s="15" t="s">
        <v>14</v>
      </c>
      <c r="C5" s="6" t="s">
        <v>15</v>
      </c>
      <c r="D5" s="14">
        <f>IFERROR(__xludf.DUMMYFUNCTION("IF(ISBETWEEN(A5,E5,G5),A5,0)"),0.0)</f>
        <v>0</v>
      </c>
      <c r="E5" s="3">
        <v>206.6</v>
      </c>
      <c r="F5" s="3">
        <v>227.9</v>
      </c>
      <c r="G5" s="3">
        <v>249.2</v>
      </c>
    </row>
    <row r="6">
      <c r="A6" s="12">
        <f>A2*8</f>
        <v>384</v>
      </c>
      <c r="B6" s="15" t="s">
        <v>16</v>
      </c>
      <c r="C6" s="6" t="s">
        <v>17</v>
      </c>
      <c r="D6" s="14">
        <f>IFERROR(__xludf.DUMMYFUNCTION("IF(ISBETWEEN(A6,E6,G6),A6,0)"),384.0)</f>
        <v>384</v>
      </c>
      <c r="E6" s="10">
        <v>382.6</v>
      </c>
      <c r="F6" s="3">
        <v>413.8</v>
      </c>
      <c r="G6" s="10">
        <v>445.4</v>
      </c>
    </row>
    <row r="7">
      <c r="A7" s="12">
        <f>A2*16</f>
        <v>768</v>
      </c>
      <c r="B7" s="15" t="s">
        <v>18</v>
      </c>
      <c r="C7" s="6" t="s">
        <v>19</v>
      </c>
      <c r="D7" s="14">
        <f>IFERROR(__xludf.DUMMYFUNCTION("IF(ISBETWEEN(A7,E7,G7),A7,0)"),768.0)</f>
        <v>768</v>
      </c>
      <c r="E7" s="3">
        <v>740.5</v>
      </c>
      <c r="F7" s="3">
        <v>778.6</v>
      </c>
      <c r="G7" s="3">
        <v>816.6</v>
      </c>
    </row>
    <row r="8">
      <c r="A8" s="12">
        <f>A2*32</f>
        <v>1536</v>
      </c>
      <c r="B8" s="15" t="s">
        <v>20</v>
      </c>
      <c r="C8" s="6" t="s">
        <v>21</v>
      </c>
      <c r="D8" s="14">
        <f>IFERROR(__xludf.DUMMYFUNCTION("IF(ISBETWEEN(A8,E8,G8),A8,0)"),0.0)</f>
        <v>0</v>
      </c>
      <c r="E8" s="3">
        <v>1352.6</v>
      </c>
      <c r="F8" s="3">
        <v>1433.5</v>
      </c>
      <c r="G8" s="3">
        <v>1514.5</v>
      </c>
    </row>
    <row r="9">
      <c r="A9" s="12">
        <f>A2*64</f>
        <v>3072</v>
      </c>
      <c r="B9" s="15" t="s">
        <v>22</v>
      </c>
      <c r="C9" s="6" t="s">
        <v>23</v>
      </c>
      <c r="D9" s="9">
        <f>IFERROR(__xludf.DUMMYFUNCTION("IF(ISBETWEEN(A9,E9,G9),A9,0)"),0.0)</f>
        <v>0</v>
      </c>
      <c r="E9" s="3">
        <v>2741.3</v>
      </c>
      <c r="F9" s="3">
        <v>2872.5</v>
      </c>
      <c r="G9" s="3">
        <v>3003.6</v>
      </c>
    </row>
    <row r="10">
      <c r="A10" s="16">
        <f>A2*96</f>
        <v>4608</v>
      </c>
      <c r="B10" s="17" t="s">
        <v>12</v>
      </c>
      <c r="C10" s="13" t="s">
        <v>24</v>
      </c>
      <c r="D10" s="14">
        <f>IFERROR(__xludf.DUMMYFUNCTION("IF(ISBETWEEN(A10,E10,G10),A10,0)"),0.0)</f>
        <v>0</v>
      </c>
      <c r="E10" s="3">
        <v>4444.5</v>
      </c>
      <c r="F10" s="3">
        <v>4495.1</v>
      </c>
      <c r="G10" s="3">
        <v>4545.7</v>
      </c>
    </row>
    <row r="11">
      <c r="A11" s="12">
        <f>A2*128</f>
        <v>6144</v>
      </c>
      <c r="B11" s="15" t="s">
        <v>25</v>
      </c>
      <c r="C11" s="6" t="s">
        <v>26</v>
      </c>
      <c r="D11" s="14">
        <f>IFERROR(__xludf.DUMMYFUNCTION("IF(ISBETWEEN(A11,E11,G11),A11,0)"),6144.0)</f>
        <v>6144</v>
      </c>
      <c r="E11" s="3">
        <v>4436.8</v>
      </c>
      <c r="F11" s="3">
        <v>5906.4</v>
      </c>
      <c r="G11" s="3">
        <v>7375.9</v>
      </c>
    </row>
    <row r="12">
      <c r="A12" s="12">
        <f>A2*256</f>
        <v>12288</v>
      </c>
      <c r="B12" s="15" t="s">
        <v>27</v>
      </c>
      <c r="C12" s="6" t="s">
        <v>28</v>
      </c>
      <c r="D12" s="18">
        <f>IFERROR(__xludf.DUMMYFUNCTION("IF(ISBETWEEN(A12,E12,G12),A12,0)"),12288.0)</f>
        <v>12288</v>
      </c>
      <c r="E12" s="19">
        <v>5687.0</v>
      </c>
      <c r="F12" s="4">
        <v>10123.0</v>
      </c>
      <c r="G12" s="19">
        <v>14581.0</v>
      </c>
    </row>
  </sheetData>
  <conditionalFormatting sqref="A3 D3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